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-15" windowWidth="19440" windowHeight="6765"/>
  </bookViews>
  <sheets>
    <sheet name="расчёт_показатели_1" sheetId="16" r:id="rId1"/>
  </sheets>
  <calcPr calcId="145621"/>
</workbook>
</file>

<file path=xl/calcChain.xml><?xml version="1.0" encoding="utf-8"?>
<calcChain xmlns="http://schemas.openxmlformats.org/spreadsheetml/2006/main">
  <c r="D24" i="16" l="1"/>
  <c r="C24" i="16"/>
  <c r="B24" i="16"/>
  <c r="F34" i="16"/>
  <c r="E34" i="16"/>
  <c r="D34" i="16"/>
  <c r="C34" i="16"/>
  <c r="B34" i="16"/>
  <c r="J24" i="16"/>
  <c r="I24" i="16"/>
  <c r="H24" i="16"/>
  <c r="G24" i="16"/>
  <c r="E24" i="16"/>
  <c r="J10" i="16"/>
  <c r="I10" i="16"/>
  <c r="H10" i="16"/>
  <c r="G10" i="16"/>
  <c r="G12" i="16"/>
  <c r="G11" i="16"/>
  <c r="F10" i="16"/>
  <c r="E10" i="16"/>
  <c r="D10" i="16"/>
  <c r="C10" i="16"/>
  <c r="B10" i="16"/>
  <c r="B11" i="16"/>
  <c r="B5" i="16"/>
  <c r="G25" i="16"/>
  <c r="B25" i="16"/>
  <c r="C25" i="16"/>
  <c r="B19" i="16"/>
  <c r="G26" i="16"/>
  <c r="B26" i="16"/>
  <c r="B33" i="16"/>
  <c r="B32" i="16"/>
  <c r="B30" i="16"/>
  <c r="E26" i="16" l="1"/>
  <c r="C26" i="16"/>
  <c r="D26" i="16"/>
  <c r="D32" i="16"/>
  <c r="C32" i="16"/>
  <c r="F30" i="16"/>
  <c r="E30" i="16"/>
  <c r="J26" i="16"/>
  <c r="I26" i="16"/>
  <c r="I25" i="16"/>
  <c r="H25" i="16"/>
  <c r="D25" i="16"/>
  <c r="K23" i="16"/>
  <c r="F23" i="16"/>
  <c r="F19" i="16" s="1"/>
  <c r="E23" i="16"/>
  <c r="D23" i="16"/>
  <c r="C23" i="16"/>
  <c r="E22" i="16"/>
  <c r="C22" i="16"/>
  <c r="K21" i="16"/>
  <c r="K19" i="16" s="1"/>
  <c r="F21" i="16"/>
  <c r="E21" i="16"/>
  <c r="D21" i="16"/>
  <c r="D19" i="16" s="1"/>
  <c r="C21" i="16"/>
  <c r="J19" i="16"/>
  <c r="I19" i="16"/>
  <c r="H19" i="16"/>
  <c r="K18" i="16"/>
  <c r="K25" i="16" s="1"/>
  <c r="K24" i="16" s="1"/>
  <c r="J18" i="16"/>
  <c r="J25" i="16" s="1"/>
  <c r="F18" i="16"/>
  <c r="F25" i="16" s="1"/>
  <c r="E18" i="16"/>
  <c r="E25" i="16" s="1"/>
  <c r="E19" i="16" l="1"/>
  <c r="E32" i="16"/>
  <c r="F32" i="16"/>
  <c r="C19" i="16"/>
  <c r="F24" i="16"/>
  <c r="D11" i="16"/>
  <c r="C11" i="16"/>
  <c r="F9" i="16"/>
  <c r="F7" i="16"/>
  <c r="E9" i="16"/>
  <c r="E7" i="16"/>
  <c r="D9" i="16"/>
  <c r="D7" i="16"/>
  <c r="C8" i="16"/>
  <c r="C9" i="16"/>
  <c r="K9" i="16"/>
  <c r="K7" i="16"/>
  <c r="K4" i="16"/>
  <c r="K11" i="16" s="1"/>
  <c r="K10" i="16" s="1"/>
  <c r="F4" i="16"/>
  <c r="F11" i="16" s="1"/>
  <c r="H11" i="16"/>
  <c r="I11" i="16"/>
  <c r="H5" i="16"/>
  <c r="J5" i="16"/>
  <c r="I5" i="16"/>
  <c r="E8" i="16"/>
  <c r="C7" i="16"/>
  <c r="E4" i="16"/>
  <c r="E11" i="16" s="1"/>
  <c r="J4" i="16"/>
  <c r="J11" i="16" s="1"/>
  <c r="J12" i="16"/>
  <c r="I12" i="16"/>
  <c r="E12" i="16"/>
  <c r="D12" i="16"/>
  <c r="D5" i="16" l="1"/>
  <c r="F5" i="16"/>
  <c r="E5" i="16"/>
  <c r="C5" i="16"/>
  <c r="K5" i="16"/>
</calcChain>
</file>

<file path=xl/sharedStrings.xml><?xml version="1.0" encoding="utf-8"?>
<sst xmlns="http://schemas.openxmlformats.org/spreadsheetml/2006/main" count="64" uniqueCount="20">
  <si>
    <t>Показатель</t>
  </si>
  <si>
    <t>РИНЦ</t>
  </si>
  <si>
    <t>ставок</t>
  </si>
  <si>
    <t>ППС всего</t>
  </si>
  <si>
    <t>в т.ч.</t>
  </si>
  <si>
    <t>-</t>
  </si>
  <si>
    <t>штатный</t>
  </si>
  <si>
    <t>вн.совместитель</t>
  </si>
  <si>
    <t>факт</t>
  </si>
  <si>
    <t>норматив</t>
  </si>
  <si>
    <t>среднегодовое число публикаций НПР в расчёте на 100 НПР:</t>
  </si>
  <si>
    <t>Web of Science</t>
  </si>
  <si>
    <t>публикации</t>
  </si>
  <si>
    <t>объём финансирования организации, реализующей ООП, на одного НПР, тыс. р.</t>
  </si>
  <si>
    <t>среднегодовой объём финансирования организации, реализующей ООП, на одного НПР, тыс. р.</t>
  </si>
  <si>
    <t xml:space="preserve">расчёт </t>
  </si>
  <si>
    <t>расчёт</t>
  </si>
  <si>
    <t>научные работники</t>
  </si>
  <si>
    <t>выполнено работ, услуг, связанных с научными, научно-техническими, творческими услугами и разработками, тыс. р.</t>
  </si>
  <si>
    <t>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</si>
</sst>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4"/>
  <sheetViews>
    <sheetView tabSelected="1" workbookViewId="0">
      <selection activeCell="R27" sqref="R27"/>
    </sheetView>
  </sheetViews>
  <sheetFormatPr defaultRowHeight="15" x14ac:dyDescent="0.25"/>
  <cols>
    <col min="1" max="1" width="36.7109375" customWidth="1"/>
    <col min="2" max="5" width="9.5703125" bestFit="1" customWidth="1"/>
    <col min="6" max="6" width="9.5703125" customWidth="1"/>
    <col min="7" max="10" width="8.28515625" bestFit="1" customWidth="1"/>
  </cols>
  <sheetData>
    <row r="1" spans="1:11" ht="15.75" customHeight="1" x14ac:dyDescent="0.25">
      <c r="A1" s="17" t="s">
        <v>0</v>
      </c>
      <c r="B1" s="18" t="s">
        <v>11</v>
      </c>
      <c r="C1" s="19"/>
      <c r="D1" s="19"/>
      <c r="E1" s="19"/>
      <c r="F1" s="20"/>
      <c r="G1" s="18" t="s">
        <v>1</v>
      </c>
      <c r="H1" s="19"/>
      <c r="I1" s="19"/>
      <c r="J1" s="19"/>
      <c r="K1" s="20"/>
    </row>
    <row r="2" spans="1:11" ht="15.75" x14ac:dyDescent="0.25">
      <c r="A2" s="17"/>
      <c r="B2" s="1">
        <v>2014</v>
      </c>
      <c r="C2" s="1">
        <v>2015</v>
      </c>
      <c r="D2" s="1">
        <v>2016</v>
      </c>
      <c r="E2" s="1">
        <v>2017</v>
      </c>
      <c r="F2" s="1">
        <v>2018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</row>
    <row r="3" spans="1:11" ht="15.75" x14ac:dyDescent="0.25">
      <c r="A3" s="2" t="s">
        <v>12</v>
      </c>
      <c r="B3" s="1">
        <v>8</v>
      </c>
      <c r="C3" s="1">
        <v>18</v>
      </c>
      <c r="D3" s="1">
        <v>28</v>
      </c>
      <c r="E3" s="1">
        <v>45</v>
      </c>
      <c r="F3" s="1">
        <v>38</v>
      </c>
      <c r="G3" s="1">
        <v>608</v>
      </c>
      <c r="H3" s="1">
        <v>651</v>
      </c>
      <c r="I3" s="1">
        <v>896</v>
      </c>
      <c r="J3" s="1">
        <v>1006</v>
      </c>
      <c r="K3" s="1">
        <v>766</v>
      </c>
    </row>
    <row r="4" spans="1:11" ht="15.75" x14ac:dyDescent="0.25">
      <c r="A4" s="2" t="s">
        <v>2</v>
      </c>
      <c r="B4" s="3">
        <v>353</v>
      </c>
      <c r="C4" s="3">
        <v>317.26</v>
      </c>
      <c r="D4" s="3">
        <v>287</v>
      </c>
      <c r="E4" s="3">
        <f>315.69</f>
        <v>315.69</v>
      </c>
      <c r="F4" s="3">
        <f>370.67</f>
        <v>370.67</v>
      </c>
      <c r="G4" s="3">
        <v>353</v>
      </c>
      <c r="H4" s="3">
        <v>317.26</v>
      </c>
      <c r="I4" s="3">
        <v>287</v>
      </c>
      <c r="J4" s="3">
        <f>315.69</f>
        <v>315.69</v>
      </c>
      <c r="K4" s="3">
        <f>370.67</f>
        <v>370.67</v>
      </c>
    </row>
    <row r="5" spans="1:11" ht="15.75" x14ac:dyDescent="0.25">
      <c r="A5" s="2" t="s">
        <v>3</v>
      </c>
      <c r="B5" s="3">
        <f t="shared" ref="B5" si="0">SUM(B7:B9)</f>
        <v>363</v>
      </c>
      <c r="C5" s="1">
        <f t="shared" ref="C5:K5" si="1">SUM(C7:C9)</f>
        <v>341.6</v>
      </c>
      <c r="D5" s="1">
        <f t="shared" si="1"/>
        <v>318.89999999999998</v>
      </c>
      <c r="E5" s="1">
        <f t="shared" si="1"/>
        <v>290.7</v>
      </c>
      <c r="F5" s="3">
        <f t="shared" si="1"/>
        <v>273</v>
      </c>
      <c r="G5" s="3">
        <v>363</v>
      </c>
      <c r="H5" s="1">
        <f t="shared" si="1"/>
        <v>316.10000000000002</v>
      </c>
      <c r="I5" s="1">
        <f t="shared" si="1"/>
        <v>281.7</v>
      </c>
      <c r="J5" s="1">
        <f t="shared" si="1"/>
        <v>266.59999999999997</v>
      </c>
      <c r="K5" s="1">
        <f t="shared" si="1"/>
        <v>254.6</v>
      </c>
    </row>
    <row r="6" spans="1:11" ht="15.75" x14ac:dyDescent="0.25">
      <c r="A6" s="1" t="s">
        <v>4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</row>
    <row r="7" spans="1:11" ht="15.75" x14ac:dyDescent="0.25">
      <c r="A7" s="2" t="s">
        <v>6</v>
      </c>
      <c r="B7" s="3">
        <v>336</v>
      </c>
      <c r="C7" s="1">
        <f>301.6</f>
        <v>301.60000000000002</v>
      </c>
      <c r="D7" s="1">
        <f>282</f>
        <v>282</v>
      </c>
      <c r="E7" s="1">
        <f>252.6</f>
        <v>252.6</v>
      </c>
      <c r="F7" s="1">
        <f>247</f>
        <v>247</v>
      </c>
      <c r="G7" s="3">
        <v>336</v>
      </c>
      <c r="H7" s="1">
        <v>301.60000000000002</v>
      </c>
      <c r="I7" s="1">
        <v>267.5</v>
      </c>
      <c r="J7" s="1">
        <v>252.6</v>
      </c>
      <c r="K7" s="1">
        <f>240.1</f>
        <v>240.1</v>
      </c>
    </row>
    <row r="8" spans="1:11" ht="15.75" x14ac:dyDescent="0.25">
      <c r="A8" s="2" t="s">
        <v>17</v>
      </c>
      <c r="B8" s="1">
        <v>0</v>
      </c>
      <c r="C8" s="1">
        <f>10</f>
        <v>10</v>
      </c>
      <c r="D8" s="1">
        <v>4.9000000000000004</v>
      </c>
      <c r="E8" s="1">
        <f>4.1</f>
        <v>4.0999999999999996</v>
      </c>
      <c r="F8" s="1">
        <v>0</v>
      </c>
      <c r="G8" s="3"/>
      <c r="H8" s="1">
        <v>3.6</v>
      </c>
      <c r="I8" s="1">
        <v>4.9000000000000004</v>
      </c>
      <c r="J8" s="1">
        <v>4.0999999999999996</v>
      </c>
      <c r="K8" s="1">
        <v>0</v>
      </c>
    </row>
    <row r="9" spans="1:11" ht="15.75" x14ac:dyDescent="0.25">
      <c r="A9" s="2" t="s">
        <v>7</v>
      </c>
      <c r="B9" s="1">
        <v>27</v>
      </c>
      <c r="C9" s="1">
        <f>30</f>
        <v>30</v>
      </c>
      <c r="D9" s="1">
        <f>32</f>
        <v>32</v>
      </c>
      <c r="E9" s="1">
        <f>34</f>
        <v>34</v>
      </c>
      <c r="F9" s="1">
        <f>26</f>
        <v>26</v>
      </c>
      <c r="G9" s="3">
        <v>27</v>
      </c>
      <c r="H9" s="1">
        <v>10.9</v>
      </c>
      <c r="I9" s="1">
        <v>9.3000000000000007</v>
      </c>
      <c r="J9" s="1">
        <v>9.9</v>
      </c>
      <c r="K9" s="1">
        <f>14.5</f>
        <v>14.5</v>
      </c>
    </row>
    <row r="10" spans="1:11" ht="31.5" x14ac:dyDescent="0.25">
      <c r="A10" s="4" t="s">
        <v>10</v>
      </c>
      <c r="B10" s="5">
        <f>(B12+C12+D12+E12+F11)/5</f>
        <v>9.5263412739094058</v>
      </c>
      <c r="C10" s="5">
        <f>(C12+D12+E12+F11)/4</f>
        <v>11.337926592386758</v>
      </c>
      <c r="D10" s="5">
        <f>(D12+E12+F11)/3</f>
        <v>13.257235456515678</v>
      </c>
      <c r="E10" s="5">
        <f>(E12+F11)/2</f>
        <v>17.370853184773516</v>
      </c>
      <c r="F10" s="5">
        <f>F11</f>
        <v>10.251706369547035</v>
      </c>
      <c r="G10" s="5">
        <f>(G12+H12+I12+J12+K11)/5</f>
        <v>244.10256357406857</v>
      </c>
      <c r="H10" s="5">
        <f>(H12+I12+J12+K11)/4</f>
        <v>261.76820446758575</v>
      </c>
      <c r="I10" s="5">
        <f>(I12+J12+K11)/3</f>
        <v>281.72760595678096</v>
      </c>
      <c r="J10" s="5">
        <f>(J12+K11)/2</f>
        <v>281.88640893517146</v>
      </c>
      <c r="K10" s="5">
        <f>K11</f>
        <v>206.65281787034289</v>
      </c>
    </row>
    <row r="11" spans="1:11" ht="15.75" x14ac:dyDescent="0.25">
      <c r="A11" s="2" t="s">
        <v>15</v>
      </c>
      <c r="B11" s="6">
        <f>B3/B4*100</f>
        <v>2.2662889518413598</v>
      </c>
      <c r="C11" s="6">
        <f t="shared" ref="C11:K11" si="2">C3/C4*100</f>
        <v>5.6735800289982974</v>
      </c>
      <c r="D11" s="6">
        <f t="shared" si="2"/>
        <v>9.7560975609756095</v>
      </c>
      <c r="E11" s="6">
        <f t="shared" si="2"/>
        <v>14.254490164401787</v>
      </c>
      <c r="F11" s="6">
        <f t="shared" si="2"/>
        <v>10.251706369547035</v>
      </c>
      <c r="G11" s="6">
        <f>G3/G4*100</f>
        <v>172.23796033994333</v>
      </c>
      <c r="H11" s="6">
        <f t="shared" si="2"/>
        <v>205.19447771543847</v>
      </c>
      <c r="I11" s="6">
        <f t="shared" si="2"/>
        <v>312.19512195121951</v>
      </c>
      <c r="J11" s="6">
        <f t="shared" si="2"/>
        <v>318.6670467864044</v>
      </c>
      <c r="K11" s="6">
        <f t="shared" si="2"/>
        <v>206.65281787034289</v>
      </c>
    </row>
    <row r="12" spans="1:11" ht="15.75" x14ac:dyDescent="0.25">
      <c r="A12" s="2" t="s">
        <v>8</v>
      </c>
      <c r="B12" s="7">
        <v>2.2799999999999998</v>
      </c>
      <c r="C12" s="7">
        <v>5.58</v>
      </c>
      <c r="D12" s="7">
        <f>5.03</f>
        <v>5.03</v>
      </c>
      <c r="E12" s="7">
        <f>24.49</f>
        <v>24.49</v>
      </c>
      <c r="F12" s="6" t="s">
        <v>5</v>
      </c>
      <c r="G12" s="7">
        <f>173.44</f>
        <v>173.44</v>
      </c>
      <c r="H12" s="7">
        <v>201.89</v>
      </c>
      <c r="I12" s="7">
        <f>281.41</f>
        <v>281.41000000000003</v>
      </c>
      <c r="J12" s="7">
        <f>357.12</f>
        <v>357.12</v>
      </c>
      <c r="K12" s="8" t="s">
        <v>5</v>
      </c>
    </row>
    <row r="13" spans="1:11" ht="15.75" x14ac:dyDescent="0.25">
      <c r="A13" s="2" t="s">
        <v>9</v>
      </c>
      <c r="B13" s="6">
        <v>2</v>
      </c>
      <c r="C13" s="6">
        <v>2</v>
      </c>
      <c r="D13" s="6">
        <v>2</v>
      </c>
      <c r="E13" s="6">
        <v>2</v>
      </c>
      <c r="F13" s="6">
        <v>2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</row>
    <row r="14" spans="1:11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 customHeight="1" x14ac:dyDescent="0.25">
      <c r="A15" s="17" t="s">
        <v>0</v>
      </c>
      <c r="B15" s="18" t="s">
        <v>19</v>
      </c>
      <c r="C15" s="19"/>
      <c r="D15" s="19"/>
      <c r="E15" s="19"/>
      <c r="F15" s="20"/>
      <c r="G15" s="18" t="s">
        <v>1</v>
      </c>
      <c r="H15" s="19"/>
      <c r="I15" s="19"/>
      <c r="J15" s="19"/>
      <c r="K15" s="20"/>
    </row>
    <row r="16" spans="1:11" ht="15.75" x14ac:dyDescent="0.25">
      <c r="A16" s="17"/>
      <c r="B16" s="1">
        <v>2014</v>
      </c>
      <c r="C16" s="1">
        <v>2015</v>
      </c>
      <c r="D16" s="1">
        <v>2016</v>
      </c>
      <c r="E16" s="1">
        <v>2017</v>
      </c>
      <c r="F16" s="1">
        <v>2018</v>
      </c>
      <c r="G16" s="1">
        <v>2014</v>
      </c>
      <c r="H16" s="1">
        <v>2015</v>
      </c>
      <c r="I16" s="1">
        <v>2016</v>
      </c>
      <c r="J16" s="1">
        <v>2017</v>
      </c>
      <c r="K16" s="1">
        <v>2018</v>
      </c>
    </row>
    <row r="17" spans="1:11" ht="15.75" x14ac:dyDescent="0.25">
      <c r="A17" s="2" t="s">
        <v>12</v>
      </c>
      <c r="B17" s="1">
        <v>18</v>
      </c>
      <c r="C17" s="1">
        <v>39</v>
      </c>
      <c r="D17" s="1">
        <v>39</v>
      </c>
      <c r="E17" s="1">
        <v>51</v>
      </c>
      <c r="F17" s="1">
        <v>49</v>
      </c>
      <c r="G17" s="1">
        <v>608</v>
      </c>
      <c r="H17" s="1">
        <v>651</v>
      </c>
      <c r="I17" s="1">
        <v>896</v>
      </c>
      <c r="J17" s="1">
        <v>1006</v>
      </c>
      <c r="K17" s="1">
        <v>766</v>
      </c>
    </row>
    <row r="18" spans="1:11" ht="15.75" x14ac:dyDescent="0.25">
      <c r="A18" s="2" t="s">
        <v>2</v>
      </c>
      <c r="B18" s="3">
        <v>353</v>
      </c>
      <c r="C18" s="3">
        <v>317.26</v>
      </c>
      <c r="D18" s="3">
        <v>287</v>
      </c>
      <c r="E18" s="3">
        <f>315.69</f>
        <v>315.69</v>
      </c>
      <c r="F18" s="3">
        <f>370.67</f>
        <v>370.67</v>
      </c>
      <c r="G18" s="3">
        <v>353</v>
      </c>
      <c r="H18" s="3">
        <v>317.26</v>
      </c>
      <c r="I18" s="3">
        <v>287</v>
      </c>
      <c r="J18" s="3">
        <f>315.69</f>
        <v>315.69</v>
      </c>
      <c r="K18" s="3">
        <f>370.67</f>
        <v>370.67</v>
      </c>
    </row>
    <row r="19" spans="1:11" ht="15.75" x14ac:dyDescent="0.25">
      <c r="A19" s="2" t="s">
        <v>3</v>
      </c>
      <c r="B19" s="3">
        <f t="shared" ref="B19:K19" si="3">SUM(B21:B23)</f>
        <v>363</v>
      </c>
      <c r="C19" s="1">
        <f t="shared" si="3"/>
        <v>341.6</v>
      </c>
      <c r="D19" s="1">
        <f t="shared" si="3"/>
        <v>318.89999999999998</v>
      </c>
      <c r="E19" s="1">
        <f t="shared" si="3"/>
        <v>290.7</v>
      </c>
      <c r="F19" s="3">
        <f t="shared" si="3"/>
        <v>273</v>
      </c>
      <c r="G19" s="3">
        <v>363</v>
      </c>
      <c r="H19" s="1">
        <f t="shared" si="3"/>
        <v>316.10000000000002</v>
      </c>
      <c r="I19" s="1">
        <f t="shared" si="3"/>
        <v>281.7</v>
      </c>
      <c r="J19" s="1">
        <f t="shared" si="3"/>
        <v>266.59999999999997</v>
      </c>
      <c r="K19" s="1">
        <f t="shared" si="3"/>
        <v>254.6</v>
      </c>
    </row>
    <row r="20" spans="1:11" ht="15.75" x14ac:dyDescent="0.25">
      <c r="A20" s="1" t="s">
        <v>4</v>
      </c>
      <c r="B20" s="1" t="s">
        <v>5</v>
      </c>
      <c r="C20" s="1" t="s">
        <v>5</v>
      </c>
      <c r="D20" s="1" t="s">
        <v>5</v>
      </c>
      <c r="E20" s="1" t="s">
        <v>5</v>
      </c>
      <c r="F20" s="1" t="s">
        <v>5</v>
      </c>
      <c r="G20" s="1" t="s">
        <v>5</v>
      </c>
      <c r="H20" s="1" t="s">
        <v>5</v>
      </c>
      <c r="I20" s="1" t="s">
        <v>5</v>
      </c>
      <c r="J20" s="1" t="s">
        <v>5</v>
      </c>
      <c r="K20" s="1" t="s">
        <v>5</v>
      </c>
    </row>
    <row r="21" spans="1:11" ht="15.75" x14ac:dyDescent="0.25">
      <c r="A21" s="2" t="s">
        <v>6</v>
      </c>
      <c r="B21" s="3">
        <v>336</v>
      </c>
      <c r="C21" s="1">
        <f>301.6</f>
        <v>301.60000000000002</v>
      </c>
      <c r="D21" s="1">
        <f>282</f>
        <v>282</v>
      </c>
      <c r="E21" s="1">
        <f>252.6</f>
        <v>252.6</v>
      </c>
      <c r="F21" s="1">
        <f>247</f>
        <v>247</v>
      </c>
      <c r="G21" s="3">
        <v>336</v>
      </c>
      <c r="H21" s="1">
        <v>301.60000000000002</v>
      </c>
      <c r="I21" s="1">
        <v>267.5</v>
      </c>
      <c r="J21" s="1">
        <v>252.6</v>
      </c>
      <c r="K21" s="1">
        <f>240.1</f>
        <v>240.1</v>
      </c>
    </row>
    <row r="22" spans="1:11" ht="15.75" x14ac:dyDescent="0.25">
      <c r="A22" s="2" t="s">
        <v>17</v>
      </c>
      <c r="B22" s="1">
        <v>0</v>
      </c>
      <c r="C22" s="1">
        <f>10</f>
        <v>10</v>
      </c>
      <c r="D22" s="1">
        <v>4.9000000000000004</v>
      </c>
      <c r="E22" s="1">
        <f>4.1</f>
        <v>4.0999999999999996</v>
      </c>
      <c r="F22" s="1">
        <v>0</v>
      </c>
      <c r="G22" s="3"/>
      <c r="H22" s="1">
        <v>3.6</v>
      </c>
      <c r="I22" s="1">
        <v>4.9000000000000004</v>
      </c>
      <c r="J22" s="1">
        <v>4.0999999999999996</v>
      </c>
      <c r="K22" s="1">
        <v>0</v>
      </c>
    </row>
    <row r="23" spans="1:11" ht="15.75" x14ac:dyDescent="0.25">
      <c r="A23" s="2" t="s">
        <v>7</v>
      </c>
      <c r="B23" s="1">
        <v>27</v>
      </c>
      <c r="C23" s="1">
        <f>30</f>
        <v>30</v>
      </c>
      <c r="D23" s="1">
        <f>32</f>
        <v>32</v>
      </c>
      <c r="E23" s="1">
        <f>34</f>
        <v>34</v>
      </c>
      <c r="F23" s="1">
        <f>26</f>
        <v>26</v>
      </c>
      <c r="G23" s="3">
        <v>27</v>
      </c>
      <c r="H23" s="1">
        <v>10.9</v>
      </c>
      <c r="I23" s="1">
        <v>9.3000000000000007</v>
      </c>
      <c r="J23" s="1">
        <v>9.9</v>
      </c>
      <c r="K23" s="1">
        <f>14.5</f>
        <v>14.5</v>
      </c>
    </row>
    <row r="24" spans="1:11" ht="31.5" x14ac:dyDescent="0.25">
      <c r="A24" s="4" t="s">
        <v>10</v>
      </c>
      <c r="B24" s="5">
        <f>(B26+C26+D26+E26+F25)/5</f>
        <v>11.599861116356866</v>
      </c>
      <c r="C24" s="5">
        <f>(C26+D26+E26+F25)/4</f>
        <v>13.072326395446083</v>
      </c>
      <c r="D24" s="5">
        <f>(D26+E26+F25)/3</f>
        <v>14.433101860594777</v>
      </c>
      <c r="E24" s="5">
        <f>(E26+F25)/2</f>
        <v>15.839652790892167</v>
      </c>
      <c r="F24" s="5">
        <f>F25</f>
        <v>13.219305581784335</v>
      </c>
      <c r="G24" s="5">
        <f>(G26+H26+I26+J26+K25)/5</f>
        <v>244.10256357406857</v>
      </c>
      <c r="H24" s="5">
        <f>(H26+I26+J26+K25)/4</f>
        <v>261.76820446758575</v>
      </c>
      <c r="I24" s="5">
        <f>(I26+J26+K25)/3</f>
        <v>281.72760595678096</v>
      </c>
      <c r="J24" s="5">
        <f>(J26+K25)/2</f>
        <v>281.88640893517146</v>
      </c>
      <c r="K24" s="5">
        <f>K25</f>
        <v>206.65281787034289</v>
      </c>
    </row>
    <row r="25" spans="1:11" ht="15.75" x14ac:dyDescent="0.25">
      <c r="A25" s="2" t="s">
        <v>15</v>
      </c>
      <c r="B25" s="6">
        <f>B17/B18*100</f>
        <v>5.0991501416430589</v>
      </c>
      <c r="C25" s="6">
        <f>C17/C18*100</f>
        <v>12.292756729496313</v>
      </c>
      <c r="D25" s="6">
        <f t="shared" ref="D25:K25" si="4">D17/D18*100</f>
        <v>13.588850174216027</v>
      </c>
      <c r="E25" s="6">
        <f t="shared" si="4"/>
        <v>16.15508885298869</v>
      </c>
      <c r="F25" s="6">
        <f>F17/F18*100</f>
        <v>13.219305581784335</v>
      </c>
      <c r="G25" s="6">
        <f t="shared" si="4"/>
        <v>172.23796033994333</v>
      </c>
      <c r="H25" s="6">
        <f t="shared" si="4"/>
        <v>205.19447771543847</v>
      </c>
      <c r="I25" s="6">
        <f t="shared" si="4"/>
        <v>312.19512195121951</v>
      </c>
      <c r="J25" s="6">
        <f t="shared" si="4"/>
        <v>318.6670467864044</v>
      </c>
      <c r="K25" s="6">
        <f t="shared" si="4"/>
        <v>206.65281787034289</v>
      </c>
    </row>
    <row r="26" spans="1:11" ht="15.75" x14ac:dyDescent="0.25">
      <c r="A26" s="2" t="s">
        <v>8</v>
      </c>
      <c r="B26" s="7">
        <f>5.71</f>
        <v>5.71</v>
      </c>
      <c r="C26" s="7">
        <f>8.99</f>
        <v>8.99</v>
      </c>
      <c r="D26" s="7">
        <f>11.62</f>
        <v>11.62</v>
      </c>
      <c r="E26" s="7">
        <f>18.46</f>
        <v>18.46</v>
      </c>
      <c r="F26" s="6" t="s">
        <v>5</v>
      </c>
      <c r="G26" s="7">
        <f>173.44</f>
        <v>173.44</v>
      </c>
      <c r="H26" s="7">
        <v>201.89</v>
      </c>
      <c r="I26" s="7">
        <f>281.41</f>
        <v>281.41000000000003</v>
      </c>
      <c r="J26" s="7">
        <f>357.12</f>
        <v>357.12</v>
      </c>
      <c r="K26" s="8" t="s">
        <v>5</v>
      </c>
    </row>
    <row r="27" spans="1:11" ht="15.75" x14ac:dyDescent="0.25">
      <c r="A27" s="2" t="s">
        <v>9</v>
      </c>
      <c r="B27" s="6">
        <v>2</v>
      </c>
      <c r="C27" s="6">
        <v>2</v>
      </c>
      <c r="D27" s="6">
        <v>2</v>
      </c>
      <c r="E27" s="6">
        <v>2</v>
      </c>
      <c r="F27" s="6">
        <v>2</v>
      </c>
      <c r="G27" s="6">
        <v>20</v>
      </c>
      <c r="H27" s="6">
        <v>20</v>
      </c>
      <c r="I27" s="6">
        <v>20</v>
      </c>
      <c r="J27" s="6">
        <v>20</v>
      </c>
      <c r="K27" s="6">
        <v>20</v>
      </c>
    </row>
    <row r="28" spans="1:11" ht="15.7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ht="15.75" x14ac:dyDescent="0.25">
      <c r="A29" s="1" t="s">
        <v>0</v>
      </c>
      <c r="B29" s="1">
        <v>2014</v>
      </c>
      <c r="C29" s="1">
        <v>2015</v>
      </c>
      <c r="D29" s="1">
        <v>2016</v>
      </c>
      <c r="E29" s="1">
        <v>2017</v>
      </c>
      <c r="F29" s="1">
        <v>2018</v>
      </c>
      <c r="G29" s="11"/>
      <c r="H29" s="9"/>
      <c r="I29" s="9"/>
      <c r="J29" s="9"/>
      <c r="K29" s="10"/>
    </row>
    <row r="30" spans="1:11" ht="63" x14ac:dyDescent="0.25">
      <c r="A30" s="2" t="s">
        <v>18</v>
      </c>
      <c r="B30" s="3">
        <f>53896.6</f>
        <v>53896.6</v>
      </c>
      <c r="C30" s="3">
        <v>49412.7</v>
      </c>
      <c r="D30" s="3">
        <v>31430.2</v>
      </c>
      <c r="E30" s="3">
        <f>30570.1</f>
        <v>30570.1</v>
      </c>
      <c r="F30" s="3">
        <f>31130.3</f>
        <v>31130.3</v>
      </c>
      <c r="G30" s="12"/>
      <c r="H30" s="9"/>
      <c r="I30" s="9"/>
      <c r="J30" s="9"/>
      <c r="K30" s="10"/>
    </row>
    <row r="31" spans="1:11" ht="47.25" x14ac:dyDescent="0.25">
      <c r="A31" s="2" t="s">
        <v>13</v>
      </c>
      <c r="B31" s="1" t="s">
        <v>5</v>
      </c>
      <c r="C31" s="1" t="s">
        <v>5</v>
      </c>
      <c r="D31" s="1" t="s">
        <v>5</v>
      </c>
      <c r="E31" s="1" t="s">
        <v>5</v>
      </c>
      <c r="F31" s="1" t="s">
        <v>5</v>
      </c>
      <c r="G31" s="11"/>
      <c r="H31" s="9"/>
      <c r="I31" s="9"/>
      <c r="J31" s="9"/>
      <c r="K31" s="10"/>
    </row>
    <row r="32" spans="1:11" ht="15.75" x14ac:dyDescent="0.25">
      <c r="A32" s="2" t="s">
        <v>16</v>
      </c>
      <c r="B32" s="6">
        <f>B30/B18</f>
        <v>152.68158640226628</v>
      </c>
      <c r="C32" s="6">
        <f>C30/C18</f>
        <v>155.74828216604678</v>
      </c>
      <c r="D32" s="6">
        <f>D30/D18</f>
        <v>109.51289198606273</v>
      </c>
      <c r="E32" s="6">
        <f>E30/E18</f>
        <v>96.835819949950903</v>
      </c>
      <c r="F32" s="6">
        <f>F30/F18</f>
        <v>83.983867051555279</v>
      </c>
      <c r="G32" s="13"/>
      <c r="H32" s="14"/>
      <c r="I32" s="9"/>
      <c r="J32" s="9"/>
      <c r="K32" s="10"/>
    </row>
    <row r="33" spans="1:11" ht="15.75" x14ac:dyDescent="0.25">
      <c r="A33" s="2" t="s">
        <v>8</v>
      </c>
      <c r="B33" s="15">
        <f>153.75</f>
        <v>153.75</v>
      </c>
      <c r="C33" s="15">
        <v>153.24</v>
      </c>
      <c r="D33" s="15">
        <v>98.71</v>
      </c>
      <c r="E33" s="15">
        <v>108.52</v>
      </c>
      <c r="F33" s="1" t="s">
        <v>5</v>
      </c>
      <c r="G33" s="11"/>
      <c r="H33" s="9"/>
      <c r="I33" s="9"/>
      <c r="J33" s="9"/>
      <c r="K33" s="10"/>
    </row>
    <row r="34" spans="1:11" ht="63" x14ac:dyDescent="0.25">
      <c r="A34" s="4" t="s">
        <v>14</v>
      </c>
      <c r="B34" s="5">
        <f>(B33+C33+D33+E33+F32)/5</f>
        <v>119.64077341031107</v>
      </c>
      <c r="C34" s="5">
        <f>(C33+D33+E33+F32)/4</f>
        <v>111.11346676288881</v>
      </c>
      <c r="D34" s="5">
        <f>(D33+E33+F32)/3</f>
        <v>97.071289017185094</v>
      </c>
      <c r="E34" s="5">
        <f>(E33+F32)/2</f>
        <v>96.251933525777645</v>
      </c>
      <c r="F34" s="5">
        <f>F32</f>
        <v>83.983867051555279</v>
      </c>
      <c r="G34" s="16"/>
      <c r="H34" s="9"/>
      <c r="I34" s="9"/>
      <c r="J34" s="9"/>
      <c r="K34" s="10"/>
    </row>
  </sheetData>
  <mergeCells count="6">
    <mergeCell ref="A1:A2"/>
    <mergeCell ref="A15:A16"/>
    <mergeCell ref="G1:K1"/>
    <mergeCell ref="B1:F1"/>
    <mergeCell ref="G15:K15"/>
    <mergeCell ref="B15:F15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расчёт_показатели_1</vt:lpstr>
    </vt:vector>
  </TitlesOfParts>
  <Company>knagtu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Chepuhalina.EV</dc:creator>
  <cp:lastModifiedBy>Gigabyte</cp:lastModifiedBy>
  <cp:lastPrinted>2019-03-15T03:21:53Z</cp:lastPrinted>
  <dcterms:created xsi:type="dcterms:W3CDTF">2016-11-23T00:32:53Z</dcterms:created>
  <dcterms:modified xsi:type="dcterms:W3CDTF">2019-03-18T09:13:59Z</dcterms:modified>
</cp:coreProperties>
</file>